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IPUnit\Federal Grants\INFRA Grant 2021 and 2022 I-85 Gaston County\"/>
    </mc:Choice>
  </mc:AlternateContent>
  <xr:revisionPtr revIDLastSave="0" documentId="13_ncr:1_{547193EB-4D0A-45CB-9B40-B4EC023A8235}" xr6:coauthVersionLast="47" xr6:coauthVersionMax="47" xr10:uidLastSave="{00000000-0000-0000-0000-000000000000}"/>
  <bookViews>
    <workbookView xWindow="-120" yWindow="-120" windowWidth="29040" windowHeight="17640" xr2:uid="{745AF1FB-BD30-4EE5-A517-4AC4F5F83712}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J4" i="1" s="1"/>
  <c r="H5" i="1"/>
  <c r="J5" i="1"/>
  <c r="K5" i="1" s="1"/>
  <c r="M5" i="1" s="1"/>
  <c r="I16" i="1"/>
  <c r="G16" i="1"/>
  <c r="H7" i="1"/>
  <c r="H8" i="1"/>
  <c r="J8" i="1" s="1"/>
  <c r="L8" i="1" s="1"/>
  <c r="H9" i="1"/>
  <c r="J9" i="1" s="1"/>
  <c r="K9" i="1" s="1"/>
  <c r="M9" i="1" s="1"/>
  <c r="H10" i="1"/>
  <c r="J10" i="1" s="1"/>
  <c r="H11" i="1"/>
  <c r="J11" i="1" s="1"/>
  <c r="L11" i="1" s="1"/>
  <c r="H12" i="1"/>
  <c r="J12" i="1" s="1"/>
  <c r="L12" i="1" s="1"/>
  <c r="H13" i="1"/>
  <c r="J13" i="1" s="1"/>
  <c r="K13" i="1" s="1"/>
  <c r="M13" i="1" s="1"/>
  <c r="H14" i="1"/>
  <c r="H15" i="1"/>
  <c r="J15" i="1" s="1"/>
  <c r="L15" i="1" s="1"/>
  <c r="F16" i="1"/>
  <c r="E16" i="1"/>
  <c r="K4" i="1" l="1"/>
  <c r="M4" i="1" s="1"/>
  <c r="L5" i="1"/>
  <c r="L4" i="1"/>
  <c r="K10" i="1"/>
  <c r="M10" i="1" s="1"/>
  <c r="L10" i="1"/>
  <c r="L13" i="1"/>
  <c r="L9" i="1"/>
  <c r="K11" i="1"/>
  <c r="M11" i="1" s="1"/>
  <c r="K8" i="1"/>
  <c r="M8" i="1" s="1"/>
  <c r="K12" i="1"/>
  <c r="M12" i="1" s="1"/>
  <c r="J14" i="1"/>
  <c r="J7" i="1"/>
  <c r="K15" i="1"/>
  <c r="M15" i="1" s="1"/>
  <c r="K14" i="1" l="1"/>
  <c r="M14" i="1" s="1"/>
  <c r="L14" i="1"/>
  <c r="K7" i="1"/>
  <c r="M7" i="1" s="1"/>
  <c r="L7" i="1"/>
  <c r="H6" i="1"/>
  <c r="J6" i="1" l="1"/>
  <c r="H3" i="1"/>
  <c r="L6" i="1" l="1"/>
  <c r="J3" i="1"/>
  <c r="L3" i="1" s="1"/>
  <c r="H16" i="1"/>
  <c r="K6" i="1"/>
  <c r="M6" i="1" s="1"/>
  <c r="J16" i="1" l="1"/>
  <c r="L16" i="1" s="1"/>
  <c r="K3" i="1"/>
  <c r="K16" i="1" s="1"/>
  <c r="M16" i="1" s="1"/>
  <c r="N16" i="1"/>
  <c r="M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S. Wasserman</author>
  </authors>
  <commentList>
    <comment ref="N3" authorId="0" shapeId="0" xr:uid="{AF4EAEE4-9110-49D2-84AC-706D39C6E736}">
      <text>
        <r>
          <rPr>
            <b/>
            <sz val="9"/>
            <color indexed="81"/>
            <rFont val="Tahoma"/>
            <charset val="1"/>
          </rPr>
          <t>David S. Wasserman:</t>
        </r>
        <r>
          <rPr>
            <sz val="9"/>
            <color indexed="81"/>
            <rFont val="Tahoma"/>
            <charset val="1"/>
          </rPr>
          <t xml:space="preserve">
80% Federal, 20% State</t>
        </r>
      </text>
    </comment>
  </commentList>
</comments>
</file>

<file path=xl/sharedStrings.xml><?xml version="1.0" encoding="utf-8"?>
<sst xmlns="http://schemas.openxmlformats.org/spreadsheetml/2006/main" count="71" uniqueCount="41">
  <si>
    <t>Previously Expended</t>
  </si>
  <si>
    <t>State Funds</t>
  </si>
  <si>
    <t>Remaining Right-of-Way</t>
  </si>
  <si>
    <t>Remaining Utilities</t>
  </si>
  <si>
    <t>Remaining Construction</t>
  </si>
  <si>
    <t>Total Remaining Cost</t>
  </si>
  <si>
    <t>Total</t>
  </si>
  <si>
    <t>Federal Share</t>
  </si>
  <si>
    <t>State Share</t>
  </si>
  <si>
    <t>I-5719</t>
  </si>
  <si>
    <t>Federal Funds</t>
  </si>
  <si>
    <t>ROW Date</t>
  </si>
  <si>
    <t>CON Date</t>
  </si>
  <si>
    <t>Route</t>
  </si>
  <si>
    <t>Location</t>
  </si>
  <si>
    <t>Description of Work</t>
  </si>
  <si>
    <t>US 321 to NC 273</t>
  </si>
  <si>
    <t>I-85</t>
  </si>
  <si>
    <t>STIP ID</t>
  </si>
  <si>
    <t>Widen to Eight Lanes</t>
  </si>
  <si>
    <t>Document Type</t>
  </si>
  <si>
    <t>Notes</t>
  </si>
  <si>
    <t>South Carolina State Line to Catawba River</t>
  </si>
  <si>
    <t>I-85 Corridor</t>
  </si>
  <si>
    <t>New</t>
  </si>
  <si>
    <t>CE</t>
  </si>
  <si>
    <t>Install EV Charging Station</t>
  </si>
  <si>
    <t>Active Management</t>
  </si>
  <si>
    <t>Incident Management</t>
  </si>
  <si>
    <t>Statewide Resilience</t>
  </si>
  <si>
    <t>Fiber/Broadband Installation</t>
  </si>
  <si>
    <t>Connected Vehicle Technology</t>
  </si>
  <si>
    <t>Traveler Information</t>
  </si>
  <si>
    <t>Design</t>
  </si>
  <si>
    <t>Construction Administration</t>
  </si>
  <si>
    <t>Contingency (15%)</t>
  </si>
  <si>
    <t>ITS - South Carolina State Line to US 74</t>
  </si>
  <si>
    <t>MPDG Funds</t>
  </si>
  <si>
    <t>Total MPDG Request</t>
  </si>
  <si>
    <t>Flood Risk and Vulnerability Assessment</t>
  </si>
  <si>
    <t>Flood Warning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</si>
</sst>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center" wrapText="1"/>
    </xf>
    <xf numFmtId="164" fontId="0" fillId="0" borderId="0" xfId="0" applyNumberFormat="1" applyFont="1"/>
    <xf numFmtId="0" fontId="1" fillId="0" borderId="1" xfId="0" applyFont="1" applyFill="1" applyBorder="1" applyAlignment="1">
      <alignment horizontal="left" vertical="center" wrapText="1"/>
    </xf>
    <xf numFmtId="14" fontId="0" fillId="0" borderId="0" xfId="0" applyNumberFormat="1" applyFont="1"/>
    <xf numFmtId="14" fontId="1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4E90-38DC-4EBA-AEC3-91162594E776}">
  <dimension ref="A1:R20"/>
  <sheetViews>
    <sheetView tabSelected="1" zoomScale="120" zoomScaleNormal="120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I25" sqref="I25"/>
    </sheetView>
  </sheetViews>
  <sheetFormatPr defaultColWidth="13.7109375" defaultRowHeight="15" x14ac:dyDescent="0.25"/>
  <cols>
    <col min="1" max="1" width="15.42578125" style="15" bestFit="1" customWidth="1"/>
    <col min="2" max="2" width="13.42578125" style="7" customWidth="1"/>
    <col min="3" max="3" width="39.140625" style="7" customWidth="1"/>
    <col min="4" max="4" width="36.42578125" style="7" customWidth="1"/>
    <col min="5" max="7" width="13.7109375" style="7" customWidth="1"/>
    <col min="8" max="8" width="13.85546875" style="7" bestFit="1" customWidth="1"/>
    <col min="9" max="10" width="13.85546875" style="7" customWidth="1"/>
    <col min="11" max="11" width="13.7109375" style="7" customWidth="1"/>
    <col min="12" max="13" width="10.42578125" style="23" customWidth="1"/>
    <col min="14" max="14" width="13.7109375" style="7" customWidth="1"/>
    <col min="15" max="16" width="13.7109375" style="11"/>
    <col min="17" max="18" width="15.28515625" style="11" customWidth="1"/>
    <col min="19" max="16384" width="13.7109375" style="7"/>
  </cols>
  <sheetData>
    <row r="1" spans="1:18" x14ac:dyDescent="0.25"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s="2" customFormat="1" ht="45" x14ac:dyDescent="0.25">
      <c r="A2" s="16" t="s">
        <v>18</v>
      </c>
      <c r="B2" s="1" t="s">
        <v>13</v>
      </c>
      <c r="C2" s="1" t="s">
        <v>14</v>
      </c>
      <c r="D2" s="1" t="s">
        <v>15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10</v>
      </c>
      <c r="J2" s="1" t="s">
        <v>37</v>
      </c>
      <c r="K2" s="1" t="s">
        <v>1</v>
      </c>
      <c r="L2" s="20" t="s">
        <v>7</v>
      </c>
      <c r="M2" s="20" t="s">
        <v>8</v>
      </c>
      <c r="N2" s="1" t="s">
        <v>0</v>
      </c>
      <c r="O2" s="12" t="s">
        <v>11</v>
      </c>
      <c r="P2" s="12" t="s">
        <v>12</v>
      </c>
      <c r="Q2" s="12" t="s">
        <v>20</v>
      </c>
      <c r="R2" s="12" t="s">
        <v>21</v>
      </c>
    </row>
    <row r="3" spans="1:18" s="2" customFormat="1" x14ac:dyDescent="0.25">
      <c r="A3" s="17" t="s">
        <v>9</v>
      </c>
      <c r="B3" s="8" t="s">
        <v>17</v>
      </c>
      <c r="C3" s="8" t="s">
        <v>16</v>
      </c>
      <c r="D3" s="8" t="s">
        <v>19</v>
      </c>
      <c r="E3" s="3">
        <v>110400000</v>
      </c>
      <c r="F3" s="3">
        <v>71000000</v>
      </c>
      <c r="G3" s="3">
        <v>442800000</v>
      </c>
      <c r="H3" s="5">
        <f>SUM(E3:G3)</f>
        <v>624200000</v>
      </c>
      <c r="I3" s="4">
        <v>70000000</v>
      </c>
      <c r="J3" s="4">
        <f>J18-SUM(J4:J15)</f>
        <v>241344000</v>
      </c>
      <c r="K3" s="4">
        <f>(H3-I3-J3)</f>
        <v>312856000</v>
      </c>
      <c r="L3" s="21">
        <f>SUM(I3+J3)/H3</f>
        <v>0.49878884972765142</v>
      </c>
      <c r="M3" s="21">
        <f>K3/H3</f>
        <v>0.50121115027234864</v>
      </c>
      <c r="N3" s="4">
        <v>12660151</v>
      </c>
      <c r="O3" s="13">
        <v>45279</v>
      </c>
      <c r="P3" s="13">
        <v>45279</v>
      </c>
      <c r="Q3" s="13" t="s">
        <v>25</v>
      </c>
      <c r="R3" s="13"/>
    </row>
    <row r="4" spans="1:18" s="2" customFormat="1" ht="30" x14ac:dyDescent="0.25">
      <c r="A4" s="17" t="s">
        <v>24</v>
      </c>
      <c r="B4" s="8" t="s">
        <v>23</v>
      </c>
      <c r="C4" s="8"/>
      <c r="D4" s="8" t="s">
        <v>39</v>
      </c>
      <c r="E4" s="3"/>
      <c r="F4" s="3"/>
      <c r="G4" s="3">
        <v>100000</v>
      </c>
      <c r="H4" s="5">
        <f t="shared" ref="H4:H5" si="0">SUM(E4:G4)</f>
        <v>100000</v>
      </c>
      <c r="I4" s="4"/>
      <c r="J4" s="4">
        <f>H4*0.8</f>
        <v>80000</v>
      </c>
      <c r="K4" s="4">
        <f>H4-J4</f>
        <v>20000</v>
      </c>
      <c r="L4" s="21">
        <f t="shared" ref="L4:L6" si="1">SUM(I4+J4)/H4</f>
        <v>0.8</v>
      </c>
      <c r="M4" s="21">
        <f t="shared" ref="M4:M6" si="2">K4/H4</f>
        <v>0.2</v>
      </c>
      <c r="N4" s="4"/>
      <c r="O4" s="13"/>
      <c r="P4" s="13"/>
      <c r="Q4" s="13"/>
      <c r="R4" s="13"/>
    </row>
    <row r="5" spans="1:18" s="2" customFormat="1" x14ac:dyDescent="0.25">
      <c r="A5" s="17" t="s">
        <v>24</v>
      </c>
      <c r="B5" s="8" t="s">
        <v>23</v>
      </c>
      <c r="C5" s="8"/>
      <c r="D5" s="8" t="s">
        <v>40</v>
      </c>
      <c r="E5" s="3"/>
      <c r="F5" s="3"/>
      <c r="G5" s="3">
        <v>100000</v>
      </c>
      <c r="H5" s="5">
        <f t="shared" si="0"/>
        <v>100000</v>
      </c>
      <c r="I5" s="4"/>
      <c r="J5" s="4">
        <f>H5*0.8</f>
        <v>80000</v>
      </c>
      <c r="K5" s="4">
        <f>H5-J5</f>
        <v>20000</v>
      </c>
      <c r="L5" s="21">
        <f t="shared" si="1"/>
        <v>0.8</v>
      </c>
      <c r="M5" s="21">
        <f t="shared" si="2"/>
        <v>0.2</v>
      </c>
      <c r="N5" s="4"/>
      <c r="O5" s="13"/>
      <c r="P5" s="13"/>
      <c r="Q5" s="13"/>
      <c r="R5" s="13"/>
    </row>
    <row r="6" spans="1:18" s="2" customFormat="1" ht="17.25" customHeight="1" x14ac:dyDescent="0.25">
      <c r="A6" s="17" t="s">
        <v>24</v>
      </c>
      <c r="B6" s="8" t="s">
        <v>23</v>
      </c>
      <c r="C6" s="8" t="s">
        <v>22</v>
      </c>
      <c r="D6" s="8" t="s">
        <v>26</v>
      </c>
      <c r="E6" s="3"/>
      <c r="F6" s="3"/>
      <c r="G6" s="3">
        <v>700000</v>
      </c>
      <c r="H6" s="5">
        <f t="shared" ref="H6:H15" si="3">SUM(E6:G6)</f>
        <v>700000</v>
      </c>
      <c r="I6" s="4"/>
      <c r="J6" s="4">
        <f>H6*0.8</f>
        <v>560000</v>
      </c>
      <c r="K6" s="4">
        <f>H6-J6</f>
        <v>140000</v>
      </c>
      <c r="L6" s="21">
        <f t="shared" si="1"/>
        <v>0.8</v>
      </c>
      <c r="M6" s="21">
        <f t="shared" si="2"/>
        <v>0.2</v>
      </c>
      <c r="N6" s="4"/>
      <c r="O6" s="13"/>
      <c r="P6" s="13"/>
      <c r="Q6" s="13"/>
      <c r="R6" s="13"/>
    </row>
    <row r="7" spans="1:18" s="2" customFormat="1" x14ac:dyDescent="0.25">
      <c r="A7" s="17" t="s">
        <v>24</v>
      </c>
      <c r="B7" s="8" t="s">
        <v>17</v>
      </c>
      <c r="C7" s="8" t="s">
        <v>36</v>
      </c>
      <c r="D7" s="8" t="s">
        <v>27</v>
      </c>
      <c r="E7" s="3"/>
      <c r="F7" s="3"/>
      <c r="G7" s="3">
        <v>4540000</v>
      </c>
      <c r="H7" s="5">
        <f t="shared" si="3"/>
        <v>4540000</v>
      </c>
      <c r="I7" s="4"/>
      <c r="J7" s="4">
        <f t="shared" ref="J7:J15" si="4">H7*0.8</f>
        <v>3632000</v>
      </c>
      <c r="K7" s="4">
        <f t="shared" ref="K7:K15" si="5">H7-J7</f>
        <v>908000</v>
      </c>
      <c r="L7" s="21">
        <f t="shared" ref="L7:L15" si="6">SUM(I7+J7)/H7</f>
        <v>0.8</v>
      </c>
      <c r="M7" s="21">
        <f t="shared" ref="M7:M15" si="7">K7/H7</f>
        <v>0.2</v>
      </c>
      <c r="N7" s="4"/>
      <c r="O7" s="13"/>
      <c r="P7" s="13"/>
      <c r="Q7" s="13"/>
      <c r="R7" s="13"/>
    </row>
    <row r="8" spans="1:18" s="2" customFormat="1" x14ac:dyDescent="0.25">
      <c r="A8" s="17" t="s">
        <v>24</v>
      </c>
      <c r="B8" s="8" t="s">
        <v>17</v>
      </c>
      <c r="C8" s="8" t="s">
        <v>36</v>
      </c>
      <c r="D8" s="8" t="s">
        <v>28</v>
      </c>
      <c r="E8" s="3"/>
      <c r="F8" s="3"/>
      <c r="G8" s="3">
        <v>3600000</v>
      </c>
      <c r="H8" s="5">
        <f t="shared" si="3"/>
        <v>3600000</v>
      </c>
      <c r="I8" s="4"/>
      <c r="J8" s="4">
        <f t="shared" si="4"/>
        <v>2880000</v>
      </c>
      <c r="K8" s="4">
        <f t="shared" si="5"/>
        <v>720000</v>
      </c>
      <c r="L8" s="21">
        <f t="shared" si="6"/>
        <v>0.8</v>
      </c>
      <c r="M8" s="21">
        <f t="shared" si="7"/>
        <v>0.2</v>
      </c>
      <c r="N8" s="4"/>
      <c r="O8" s="13"/>
      <c r="P8" s="13"/>
      <c r="Q8" s="13"/>
      <c r="R8" s="13"/>
    </row>
    <row r="9" spans="1:18" s="2" customFormat="1" x14ac:dyDescent="0.25">
      <c r="A9" s="17" t="s">
        <v>24</v>
      </c>
      <c r="B9" s="8" t="s">
        <v>17</v>
      </c>
      <c r="C9" s="8" t="s">
        <v>36</v>
      </c>
      <c r="D9" s="8" t="s">
        <v>29</v>
      </c>
      <c r="E9" s="3"/>
      <c r="F9" s="3"/>
      <c r="G9" s="3">
        <v>1110000</v>
      </c>
      <c r="H9" s="5">
        <f t="shared" si="3"/>
        <v>1110000</v>
      </c>
      <c r="I9" s="4"/>
      <c r="J9" s="4">
        <f t="shared" si="4"/>
        <v>888000</v>
      </c>
      <c r="K9" s="4">
        <f t="shared" si="5"/>
        <v>222000</v>
      </c>
      <c r="L9" s="21">
        <f t="shared" si="6"/>
        <v>0.8</v>
      </c>
      <c r="M9" s="21">
        <f t="shared" si="7"/>
        <v>0.2</v>
      </c>
      <c r="N9" s="4"/>
      <c r="O9" s="13"/>
      <c r="P9" s="13"/>
      <c r="Q9" s="13"/>
      <c r="R9" s="13"/>
    </row>
    <row r="10" spans="1:18" s="2" customFormat="1" x14ac:dyDescent="0.25">
      <c r="A10" s="17" t="s">
        <v>24</v>
      </c>
      <c r="B10" s="8" t="s">
        <v>17</v>
      </c>
      <c r="C10" s="8" t="s">
        <v>36</v>
      </c>
      <c r="D10" s="8" t="s">
        <v>30</v>
      </c>
      <c r="E10" s="3"/>
      <c r="F10" s="3"/>
      <c r="G10" s="3">
        <v>5120000</v>
      </c>
      <c r="H10" s="5">
        <f t="shared" si="3"/>
        <v>5120000</v>
      </c>
      <c r="I10" s="4"/>
      <c r="J10" s="4">
        <f t="shared" si="4"/>
        <v>4096000</v>
      </c>
      <c r="K10" s="4">
        <f t="shared" si="5"/>
        <v>1024000</v>
      </c>
      <c r="L10" s="21">
        <f t="shared" si="6"/>
        <v>0.8</v>
      </c>
      <c r="M10" s="21">
        <f t="shared" si="7"/>
        <v>0.2</v>
      </c>
      <c r="N10" s="4"/>
      <c r="O10" s="13"/>
      <c r="P10" s="13"/>
      <c r="Q10" s="13"/>
      <c r="R10" s="13"/>
    </row>
    <row r="11" spans="1:18" s="2" customFormat="1" x14ac:dyDescent="0.25">
      <c r="A11" s="17" t="s">
        <v>24</v>
      </c>
      <c r="B11" s="8" t="s">
        <v>17</v>
      </c>
      <c r="C11" s="8" t="s">
        <v>36</v>
      </c>
      <c r="D11" s="8" t="s">
        <v>31</v>
      </c>
      <c r="E11" s="3"/>
      <c r="F11" s="3"/>
      <c r="G11" s="3">
        <v>750000</v>
      </c>
      <c r="H11" s="5">
        <f t="shared" si="3"/>
        <v>750000</v>
      </c>
      <c r="I11" s="4"/>
      <c r="J11" s="4">
        <f t="shared" si="4"/>
        <v>600000</v>
      </c>
      <c r="K11" s="4">
        <f t="shared" si="5"/>
        <v>150000</v>
      </c>
      <c r="L11" s="21">
        <f t="shared" si="6"/>
        <v>0.8</v>
      </c>
      <c r="M11" s="21">
        <f t="shared" si="7"/>
        <v>0.2</v>
      </c>
      <c r="N11" s="4"/>
      <c r="O11" s="13"/>
      <c r="P11" s="13"/>
      <c r="Q11" s="13"/>
      <c r="R11" s="13"/>
    </row>
    <row r="12" spans="1:18" s="2" customFormat="1" x14ac:dyDescent="0.25">
      <c r="A12" s="17" t="s">
        <v>24</v>
      </c>
      <c r="B12" s="8" t="s">
        <v>17</v>
      </c>
      <c r="C12" s="8" t="s">
        <v>36</v>
      </c>
      <c r="D12" s="8" t="s">
        <v>32</v>
      </c>
      <c r="E12" s="3"/>
      <c r="F12" s="3"/>
      <c r="G12" s="3">
        <v>100000</v>
      </c>
      <c r="H12" s="5">
        <f t="shared" si="3"/>
        <v>100000</v>
      </c>
      <c r="I12" s="4"/>
      <c r="J12" s="4">
        <f t="shared" si="4"/>
        <v>80000</v>
      </c>
      <c r="K12" s="4">
        <f t="shared" si="5"/>
        <v>20000</v>
      </c>
      <c r="L12" s="21">
        <f t="shared" si="6"/>
        <v>0.8</v>
      </c>
      <c r="M12" s="21">
        <f t="shared" si="7"/>
        <v>0.2</v>
      </c>
      <c r="N12" s="4"/>
      <c r="O12" s="13"/>
      <c r="P12" s="13"/>
      <c r="Q12" s="13"/>
      <c r="R12" s="13"/>
    </row>
    <row r="13" spans="1:18" s="2" customFormat="1" x14ac:dyDescent="0.25">
      <c r="A13" s="17" t="s">
        <v>24</v>
      </c>
      <c r="B13" s="8" t="s">
        <v>17</v>
      </c>
      <c r="C13" s="8" t="s">
        <v>36</v>
      </c>
      <c r="D13" s="8" t="s">
        <v>33</v>
      </c>
      <c r="E13" s="3"/>
      <c r="F13" s="3"/>
      <c r="G13" s="3">
        <v>1830000</v>
      </c>
      <c r="H13" s="5">
        <f t="shared" si="3"/>
        <v>1830000</v>
      </c>
      <c r="I13" s="4"/>
      <c r="J13" s="4">
        <f t="shared" si="4"/>
        <v>1464000</v>
      </c>
      <c r="K13" s="4">
        <f t="shared" si="5"/>
        <v>366000</v>
      </c>
      <c r="L13" s="21">
        <f t="shared" si="6"/>
        <v>0.8</v>
      </c>
      <c r="M13" s="21">
        <f t="shared" si="7"/>
        <v>0.2</v>
      </c>
      <c r="N13" s="4"/>
      <c r="O13" s="13"/>
      <c r="P13" s="13"/>
      <c r="Q13" s="13"/>
      <c r="R13" s="13"/>
    </row>
    <row r="14" spans="1:18" s="2" customFormat="1" x14ac:dyDescent="0.25">
      <c r="A14" s="17" t="s">
        <v>24</v>
      </c>
      <c r="B14" s="8" t="s">
        <v>17</v>
      </c>
      <c r="C14" s="8" t="s">
        <v>36</v>
      </c>
      <c r="D14" s="8" t="s">
        <v>34</v>
      </c>
      <c r="E14" s="3"/>
      <c r="F14" s="3"/>
      <c r="G14" s="3">
        <v>1830000</v>
      </c>
      <c r="H14" s="5">
        <f t="shared" si="3"/>
        <v>1830000</v>
      </c>
      <c r="I14" s="4"/>
      <c r="J14" s="4">
        <f t="shared" si="4"/>
        <v>1464000</v>
      </c>
      <c r="K14" s="4">
        <f t="shared" si="5"/>
        <v>366000</v>
      </c>
      <c r="L14" s="21">
        <f t="shared" si="6"/>
        <v>0.8</v>
      </c>
      <c r="M14" s="21">
        <f t="shared" si="7"/>
        <v>0.2</v>
      </c>
      <c r="N14" s="4"/>
      <c r="O14" s="13"/>
      <c r="P14" s="13"/>
      <c r="Q14" s="13"/>
      <c r="R14" s="13"/>
    </row>
    <row r="15" spans="1:18" s="2" customFormat="1" x14ac:dyDescent="0.25">
      <c r="A15" s="17" t="s">
        <v>24</v>
      </c>
      <c r="B15" s="8" t="s">
        <v>17</v>
      </c>
      <c r="C15" s="8" t="s">
        <v>36</v>
      </c>
      <c r="D15" s="8" t="s">
        <v>35</v>
      </c>
      <c r="E15" s="3"/>
      <c r="F15" s="3"/>
      <c r="G15" s="3">
        <v>2290000</v>
      </c>
      <c r="H15" s="5">
        <f t="shared" si="3"/>
        <v>2290000</v>
      </c>
      <c r="I15" s="4"/>
      <c r="J15" s="4">
        <f t="shared" si="4"/>
        <v>1832000</v>
      </c>
      <c r="K15" s="4">
        <f t="shared" si="5"/>
        <v>458000</v>
      </c>
      <c r="L15" s="21">
        <f t="shared" si="6"/>
        <v>0.8</v>
      </c>
      <c r="M15" s="21">
        <f t="shared" si="7"/>
        <v>0.2</v>
      </c>
      <c r="N15" s="4"/>
      <c r="O15" s="13"/>
      <c r="P15" s="13"/>
      <c r="Q15" s="13"/>
      <c r="R15" s="13"/>
    </row>
    <row r="16" spans="1:18" s="2" customFormat="1" x14ac:dyDescent="0.25">
      <c r="A16" s="18"/>
      <c r="B16" s="10" t="s">
        <v>6</v>
      </c>
      <c r="C16" s="10"/>
      <c r="D16" s="10"/>
      <c r="E16" s="3">
        <f>SUM(E3:E15)</f>
        <v>110400000</v>
      </c>
      <c r="F16" s="3">
        <f>SUM(F3:F15)</f>
        <v>71000000</v>
      </c>
      <c r="G16" s="3">
        <f>SUM(G3:G15)</f>
        <v>464870000</v>
      </c>
      <c r="H16" s="5">
        <f>SUM(H3:H15)</f>
        <v>646270000</v>
      </c>
      <c r="I16" s="5">
        <f t="shared" ref="I16:K16" si="8">SUM(I3:I15)</f>
        <v>70000000</v>
      </c>
      <c r="J16" s="5">
        <f t="shared" si="8"/>
        <v>259000000</v>
      </c>
      <c r="K16" s="5">
        <f t="shared" si="8"/>
        <v>317270000</v>
      </c>
      <c r="L16" s="22">
        <f t="shared" ref="L16" si="9">SUM(I16+J16)/H16</f>
        <v>0.50907515434725426</v>
      </c>
      <c r="M16" s="22">
        <f t="shared" ref="M16" si="10">K16/H16</f>
        <v>0.49092484565274574</v>
      </c>
      <c r="N16" s="6">
        <f>SUM(N3:N3)</f>
        <v>12660151</v>
      </c>
      <c r="O16" s="14"/>
      <c r="P16" s="14"/>
      <c r="Q16" s="14"/>
      <c r="R16" s="14"/>
    </row>
    <row r="18" spans="8:10" x14ac:dyDescent="0.25">
      <c r="H18" s="25" t="s">
        <v>38</v>
      </c>
      <c r="I18" s="25"/>
      <c r="J18" s="19">
        <v>259000000</v>
      </c>
    </row>
    <row r="20" spans="8:10" x14ac:dyDescent="0.25">
      <c r="H20" s="9"/>
    </row>
  </sheetData>
  <autoFilter ref="A2:P2" xr:uid="{30CE56E3-FD89-48C3-ABA0-B53BF281FD64}"/>
  <mergeCells count="2">
    <mergeCell ref="E1:N1"/>
    <mergeCell ref="H18:I18"/>
  </mergeCells>
  <pageMargins left="0.7" right="0.7" top="0.75" bottom="0.75" header="0.3" footer="0.3"/>
  <pageSetup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Category xmlns="aba9d96b-f955-4fc5-8f4d-f2b12b6fe081">Benefit-Cost Analysis</Category>
    <Sort_x0020_Order xmlns="aba9d96b-f955-4fc5-8f4d-f2b12b6fe0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F579C62EE6349B9890B9C62DFCBE6" ma:contentTypeVersion="7" ma:contentTypeDescription="Create a new document." ma:contentTypeScope="" ma:versionID="f0a009c644bb65153c58ea3c722a86ee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aba9d96b-f955-4fc5-8f4d-f2b12b6fe081" targetNamespace="http://schemas.microsoft.com/office/2006/metadata/properties" ma:root="true" ma:fieldsID="80a0e963fab46eb7d8700ef07ec3afc3" ns1:_="" ns2:_="" ns3:_="">
    <xsd:import namespace="http://schemas.microsoft.com/sharepoint/v3"/>
    <xsd:import namespace="16f00c2e-ac5c-418b-9f13-a0771dbd417d"/>
    <xsd:import namespace="aba9d96b-f955-4fc5-8f4d-f2b12b6fe08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9d96b-f955-4fc5-8f4d-f2b12b6fe081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Congressional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_x0020_Order" ma:index="11" nillable="true" ma:displayName="Sort Order" ma:internalName="Sort_x0020_Ord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2C3E0-B5BF-4138-8673-601108E9C49F}"/>
</file>

<file path=customXml/itemProps2.xml><?xml version="1.0" encoding="utf-8"?>
<ds:datastoreItem xmlns:ds="http://schemas.openxmlformats.org/officeDocument/2006/customXml" ds:itemID="{97FA4B88-9E40-45A1-864B-0A7ADE387F29}"/>
</file>

<file path=customXml/itemProps3.xml><?xml version="1.0" encoding="utf-8"?>
<ds:datastoreItem xmlns:ds="http://schemas.openxmlformats.org/officeDocument/2006/customXml" ds:itemID="{3E843E5D-AC88-40DF-872D-0A286FB4575D}"/>
</file>

<file path=customXml/itemProps4.xml><?xml version="1.0" encoding="utf-8"?>
<ds:datastoreItem xmlns:ds="http://schemas.openxmlformats.org/officeDocument/2006/customXml" ds:itemID="{0DD9C3B4-A9A5-4431-8849-F38EA1B5F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S. Wasserman</dc:creator>
  <cp:lastModifiedBy>David S. Wasserman</cp:lastModifiedBy>
  <cp:lastPrinted>2022-05-09T20:36:20Z</cp:lastPrinted>
  <dcterms:created xsi:type="dcterms:W3CDTF">2020-09-10T01:14:05Z</dcterms:created>
  <dcterms:modified xsi:type="dcterms:W3CDTF">2022-05-19T16:46:18Z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0x01010084EF579C62EE6349B9890B9C62DFCBE6</vt:lpwstr>
  </property>
  <property fmtid="{D5CDD505-2E9C-101B-9397-08002B2CF9AE}" pid="3" name="Order">
    <vt:r8>3100</vt:r8>
  </property>
</Properties>
</file>